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5445" activeTab="1"/>
  </bookViews>
  <sheets>
    <sheet name="Calculate part volume" sheetId="1" r:id="rId1"/>
    <sheet name="Calculate $ of parts" sheetId="2" r:id="rId2"/>
  </sheets>
  <definedNames/>
  <calcPr fullCalcOnLoad="1"/>
</workbook>
</file>

<file path=xl/sharedStrings.xml><?xml version="1.0" encoding="utf-8"?>
<sst xmlns="http://schemas.openxmlformats.org/spreadsheetml/2006/main" count="99" uniqueCount="74">
  <si>
    <t>Product:</t>
  </si>
  <si>
    <t>%NCO:</t>
  </si>
  <si>
    <t>Stoiciometry:</t>
  </si>
  <si>
    <t>Mold Cavity Volume, ie. Part (cc):</t>
  </si>
  <si>
    <t>Mold Cavity Volume, ie. Part (in3):</t>
  </si>
  <si>
    <t>Total Mass of Part (g):</t>
  </si>
  <si>
    <t>Mass of Prepolymer (g):</t>
  </si>
  <si>
    <t>Mass of Curative (g):</t>
  </si>
  <si>
    <t>Prepolymer Cost (per lb.):</t>
  </si>
  <si>
    <t>Curative Cost (per part):</t>
  </si>
  <si>
    <t>Prepolymer Cost (per part):</t>
  </si>
  <si>
    <t>Total Cost per Part:</t>
  </si>
  <si>
    <t>%NCO</t>
  </si>
  <si>
    <t>Curative</t>
  </si>
  <si>
    <t>Curative Price</t>
  </si>
  <si>
    <t>Pricing</t>
  </si>
  <si>
    <t>Prepolymer</t>
  </si>
  <si>
    <t>Plasticizer Price</t>
  </si>
  <si>
    <t>Equivalent Wt.</t>
  </si>
  <si>
    <t>Prepolymer Cost</t>
  </si>
  <si>
    <t>Plasticizer %</t>
  </si>
  <si>
    <t>Curative Cost</t>
  </si>
  <si>
    <t>Prepolymer %</t>
  </si>
  <si>
    <t>Plasticizer Cost</t>
  </si>
  <si>
    <t>Curative %</t>
  </si>
  <si>
    <t>Net Cost</t>
  </si>
  <si>
    <t>Plasticizer Wt.</t>
  </si>
  <si>
    <t>Prepolymer Wt.</t>
  </si>
  <si>
    <t>Curative Wt.</t>
  </si>
  <si>
    <t>Prepolymer Price</t>
  </si>
  <si>
    <t>Pour Size (grams)</t>
  </si>
  <si>
    <t>or</t>
  </si>
  <si>
    <t>Cost Per Part</t>
  </si>
  <si>
    <t>(based on mold cavity)</t>
  </si>
  <si>
    <t>(based on pour size)</t>
  </si>
  <si>
    <t xml:space="preserve">(Fill in only one) </t>
  </si>
  <si>
    <t>Stoichiometry</t>
  </si>
  <si>
    <t>Wt. % A</t>
  </si>
  <si>
    <t>Wt. % B</t>
  </si>
  <si>
    <t>Wt. % Plas.</t>
  </si>
  <si>
    <t>lbs</t>
  </si>
  <si>
    <t>Curative Cost (per lb.):</t>
  </si>
  <si>
    <t>Cylindrical Parts:</t>
  </si>
  <si>
    <t>inches</t>
  </si>
  <si>
    <t>* Size of hole in the center if it exists</t>
  </si>
  <si>
    <t>Volume:</t>
  </si>
  <si>
    <t>cubic inches</t>
  </si>
  <si>
    <t>Height:</t>
  </si>
  <si>
    <t>Height (h):</t>
  </si>
  <si>
    <t>h</t>
  </si>
  <si>
    <t>OD</t>
  </si>
  <si>
    <t>Outer Diameter (OD):</t>
  </si>
  <si>
    <t>not h</t>
  </si>
  <si>
    <t>Cylindrical/Conical Parts (I.D. is cylinder shaped):</t>
  </si>
  <si>
    <t>Slope:</t>
  </si>
  <si>
    <t>Length:</t>
  </si>
  <si>
    <t>Width:</t>
  </si>
  <si>
    <t>Cubic/Rectangular 3D</t>
  </si>
  <si>
    <t>Depending on the part shape, a combination of shapes may be needed to calculate the volume</t>
  </si>
  <si>
    <t>Donut/Ring Shaped</t>
  </si>
  <si>
    <t>Inner* Diameter (ID):</t>
  </si>
  <si>
    <t>OD:</t>
  </si>
  <si>
    <t>ID:</t>
  </si>
  <si>
    <t>OD - Small end:</t>
  </si>
  <si>
    <t>OD - Large end:</t>
  </si>
  <si>
    <t>Spherical</t>
  </si>
  <si>
    <t>Diameter:</t>
  </si>
  <si>
    <t>lb/cub. in.</t>
  </si>
  <si>
    <t>Cured Density (g/cc) or (lb/cub. in.):</t>
  </si>
  <si>
    <t>g/cc (Enter value in C7 if using lb./cub. in.)</t>
  </si>
  <si>
    <t>Cost Per Part for Polyurethane Systems</t>
  </si>
  <si>
    <t>Curative Eq. Wt.</t>
  </si>
  <si>
    <r>
      <t>Note</t>
    </r>
    <r>
      <rPr>
        <sz val="14"/>
        <rFont val="Arial"/>
        <family val="2"/>
      </rPr>
      <t>: Click yellow button to begin</t>
    </r>
  </si>
  <si>
    <r>
      <t>Note</t>
    </r>
    <r>
      <rPr>
        <sz val="14"/>
        <rFont val="Arial"/>
        <family val="2"/>
      </rPr>
      <t>: Data must be entered in cells that are outlined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</si>
</sst>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"/>
    <numFmt numFmtId="167" formatCode="0.0000"/>
    <numFmt numFmtId="168" formatCode="0.000"/>
    <numFmt numFmtId="169" formatCode="0.0%"/>
    <numFmt numFmtId="170" formatCode="0.0000000"/>
    <numFmt numFmtId="171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17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0" fontId="1" fillId="0" borderId="0" xfId="19" applyNumberFormat="1" applyFont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4" fontId="0" fillId="0" borderId="2" xfId="17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57150</xdr:rowOff>
    </xdr:from>
    <xdr:to>
      <xdr:col>2</xdr:col>
      <xdr:colOff>314325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90575" y="600075"/>
          <a:ext cx="742950" cy="895350"/>
        </a:xfrm>
        <a:prstGeom prst="can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</xdr:row>
      <xdr:rowOff>114300</xdr:rowOff>
    </xdr:from>
    <xdr:to>
      <xdr:col>2</xdr:col>
      <xdr:colOff>409575</xdr:colOff>
      <xdr:row>8</xdr:row>
      <xdr:rowOff>66675</xdr:rowOff>
    </xdr:to>
    <xdr:sp>
      <xdr:nvSpPr>
        <xdr:cNvPr id="2" name="Line 2"/>
        <xdr:cNvSpPr>
          <a:spLocks/>
        </xdr:cNvSpPr>
      </xdr:nvSpPr>
      <xdr:spPr>
        <a:xfrm>
          <a:off x="1628775" y="6572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</xdr:row>
      <xdr:rowOff>0</xdr:rowOff>
    </xdr:from>
    <xdr:to>
      <xdr:col>2</xdr:col>
      <xdr:colOff>257175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828675" y="70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1</xdr:col>
      <xdr:colOff>466725</xdr:colOff>
      <xdr:row>3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638175" y="542925"/>
          <a:ext cx="438150" cy="142875"/>
        </a:xfrm>
        <a:custGeom>
          <a:pathLst>
            <a:path h="15" w="46">
              <a:moveTo>
                <a:pt x="0" y="7"/>
              </a:moveTo>
              <a:cubicBezTo>
                <a:pt x="15" y="3"/>
                <a:pt x="30" y="0"/>
                <a:pt x="38" y="1"/>
              </a:cubicBezTo>
              <a:cubicBezTo>
                <a:pt x="46" y="2"/>
                <a:pt x="46" y="8"/>
                <a:pt x="46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12</xdr:row>
      <xdr:rowOff>47625</xdr:rowOff>
    </xdr:from>
    <xdr:to>
      <xdr:col>2</xdr:col>
      <xdr:colOff>266700</xdr:colOff>
      <xdr:row>17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rcRect l="81999" t="19999" r="4000" b="16000"/>
        <a:stretch>
          <a:fillRect/>
        </a:stretch>
      </xdr:blipFill>
      <xdr:spPr>
        <a:xfrm>
          <a:off x="685800" y="204787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13</xdr:row>
      <xdr:rowOff>0</xdr:rowOff>
    </xdr:from>
    <xdr:to>
      <xdr:col>2</xdr:col>
      <xdr:colOff>314325</xdr:colOff>
      <xdr:row>17</xdr:row>
      <xdr:rowOff>95250</xdr:rowOff>
    </xdr:to>
    <xdr:sp>
      <xdr:nvSpPr>
        <xdr:cNvPr id="6" name="Line 13"/>
        <xdr:cNvSpPr>
          <a:spLocks/>
        </xdr:cNvSpPr>
      </xdr:nvSpPr>
      <xdr:spPr>
        <a:xfrm flipV="1">
          <a:off x="1400175" y="2162175"/>
          <a:ext cx="133350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76200</xdr:rowOff>
    </xdr:from>
    <xdr:to>
      <xdr:col>2</xdr:col>
      <xdr:colOff>419100</xdr:colOff>
      <xdr:row>26</xdr:row>
      <xdr:rowOff>142875</xdr:rowOff>
    </xdr:to>
    <xdr:sp>
      <xdr:nvSpPr>
        <xdr:cNvPr id="7" name="AutoShape 14"/>
        <xdr:cNvSpPr>
          <a:spLocks/>
        </xdr:cNvSpPr>
      </xdr:nvSpPr>
      <xdr:spPr>
        <a:xfrm>
          <a:off x="762000" y="3533775"/>
          <a:ext cx="876300" cy="876300"/>
        </a:xfrm>
        <a:prstGeom prst="cub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30</xdr:row>
      <xdr:rowOff>66675</xdr:rowOff>
    </xdr:from>
    <xdr:to>
      <xdr:col>3</xdr:col>
      <xdr:colOff>428625</xdr:colOff>
      <xdr:row>37</xdr:row>
      <xdr:rowOff>76200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rcRect l="2433" t="28572" r="56933" b="14285"/>
        <a:stretch>
          <a:fillRect/>
        </a:stretch>
      </xdr:blipFill>
      <xdr:spPr>
        <a:xfrm>
          <a:off x="666750" y="4981575"/>
          <a:ext cx="1590675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40</xdr:row>
      <xdr:rowOff>66675</xdr:rowOff>
    </xdr:from>
    <xdr:to>
      <xdr:col>2</xdr:col>
      <xdr:colOff>590550</xdr:colOff>
      <xdr:row>47</xdr:row>
      <xdr:rowOff>19050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660082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19050</xdr:rowOff>
    </xdr:from>
    <xdr:to>
      <xdr:col>5</xdr:col>
      <xdr:colOff>9525</xdr:colOff>
      <xdr:row>4</xdr:row>
      <xdr:rowOff>285750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667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2</xdr:row>
      <xdr:rowOff>57150</xdr:rowOff>
    </xdr:from>
    <xdr:to>
      <xdr:col>1</xdr:col>
      <xdr:colOff>47625</xdr:colOff>
      <xdr:row>4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0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2"/>
  <sheetViews>
    <sheetView workbookViewId="0" topLeftCell="A1">
      <selection activeCell="F3" sqref="F3"/>
    </sheetView>
  </sheetViews>
  <sheetFormatPr defaultColWidth="9.140625" defaultRowHeight="12.75"/>
  <cols>
    <col min="6" max="6" width="9.57421875" style="0" bestFit="1" customWidth="1"/>
  </cols>
  <sheetData>
    <row r="1" spans="1:11" ht="15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3" ht="12.75">
      <c r="B3" s="37" t="s">
        <v>42</v>
      </c>
      <c r="C3" s="37"/>
    </row>
    <row r="4" ht="12.75">
      <c r="A4" s="27" t="s">
        <v>50</v>
      </c>
    </row>
    <row r="5" spans="5:7" ht="12.75">
      <c r="E5" s="27" t="s">
        <v>51</v>
      </c>
      <c r="F5" s="32"/>
      <c r="G5" t="s">
        <v>43</v>
      </c>
    </row>
    <row r="6" spans="3:8" ht="12.75">
      <c r="C6" s="27" t="s">
        <v>49</v>
      </c>
      <c r="E6" s="27" t="s">
        <v>60</v>
      </c>
      <c r="F6" s="32"/>
      <c r="G6" t="s">
        <v>43</v>
      </c>
      <c r="H6" t="s">
        <v>44</v>
      </c>
    </row>
    <row r="7" spans="5:7" ht="12.75">
      <c r="E7" s="27" t="s">
        <v>48</v>
      </c>
      <c r="F7" s="32"/>
      <c r="G7" t="s">
        <v>43</v>
      </c>
    </row>
    <row r="8" spans="5:7" ht="12.75">
      <c r="E8" s="2" t="s">
        <v>45</v>
      </c>
      <c r="F8">
        <f>(PI()*(F5/2)^2*F7)-(PI()*(F6/2)^2*F7)</f>
        <v>0</v>
      </c>
      <c r="G8" t="s">
        <v>46</v>
      </c>
    </row>
    <row r="12" ht="12.75">
      <c r="B12" t="s">
        <v>53</v>
      </c>
    </row>
    <row r="13" spans="5:7" ht="12.75">
      <c r="E13" s="27" t="s">
        <v>64</v>
      </c>
      <c r="F13" s="32"/>
      <c r="G13" t="s">
        <v>43</v>
      </c>
    </row>
    <row r="14" spans="5:7" ht="12.75">
      <c r="E14" s="27" t="s">
        <v>63</v>
      </c>
      <c r="F14" s="32"/>
      <c r="G14" t="s">
        <v>43</v>
      </c>
    </row>
    <row r="15" spans="5:7" ht="12.75">
      <c r="E15" s="27" t="s">
        <v>62</v>
      </c>
      <c r="F15" s="32"/>
      <c r="G15" t="s">
        <v>43</v>
      </c>
    </row>
    <row r="16" spans="3:7" ht="12.75">
      <c r="C16" s="27" t="s">
        <v>52</v>
      </c>
      <c r="E16" s="27" t="s">
        <v>47</v>
      </c>
      <c r="F16" s="32"/>
      <c r="G16" t="s">
        <v>43</v>
      </c>
    </row>
    <row r="17" spans="5:6" ht="12.75">
      <c r="E17" s="30" t="s">
        <v>54</v>
      </c>
      <c r="F17" s="31">
        <f>IF(F16=0,1,(F13/2-F14/2)/F16)</f>
        <v>1</v>
      </c>
    </row>
    <row r="18" spans="5:7" ht="12.75">
      <c r="E18" s="2" t="s">
        <v>45</v>
      </c>
      <c r="F18" s="28">
        <f>PI()*(F17^2*F16^3/3+F14/2*F17*F16^2+(F14/2)^2*F16)-(PI()*(F15/2)^2*F16)</f>
        <v>0</v>
      </c>
      <c r="G18" t="s">
        <v>46</v>
      </c>
    </row>
    <row r="21" spans="2:3" ht="12.75">
      <c r="B21" s="37" t="s">
        <v>57</v>
      </c>
      <c r="C21" s="37"/>
    </row>
    <row r="22" spans="5:7" ht="12.75">
      <c r="E22" s="27" t="s">
        <v>55</v>
      </c>
      <c r="F22" s="32"/>
      <c r="G22" t="s">
        <v>43</v>
      </c>
    </row>
    <row r="23" spans="5:7" ht="12.75">
      <c r="E23" s="27" t="s">
        <v>56</v>
      </c>
      <c r="F23" s="32"/>
      <c r="G23" t="s">
        <v>43</v>
      </c>
    </row>
    <row r="24" spans="5:7" ht="12.75">
      <c r="E24" s="27" t="s">
        <v>47</v>
      </c>
      <c r="F24" s="32"/>
      <c r="G24" t="s">
        <v>43</v>
      </c>
    </row>
    <row r="25" spans="5:7" ht="12.75">
      <c r="E25" s="2" t="s">
        <v>45</v>
      </c>
      <c r="F25">
        <f>F24*F23*F22</f>
        <v>0</v>
      </c>
      <c r="G25" t="s">
        <v>46</v>
      </c>
    </row>
    <row r="26" ht="12.75">
      <c r="E26" s="27"/>
    </row>
    <row r="30" spans="2:3" ht="12.75">
      <c r="B30" s="37" t="s">
        <v>59</v>
      </c>
      <c r="C30" s="37"/>
    </row>
    <row r="31" spans="5:7" ht="12.75">
      <c r="E31" s="27" t="s">
        <v>61</v>
      </c>
      <c r="F31" s="32"/>
      <c r="G31" t="s">
        <v>43</v>
      </c>
    </row>
    <row r="32" spans="5:7" ht="12.75">
      <c r="E32" s="27" t="s">
        <v>62</v>
      </c>
      <c r="F32" s="32"/>
      <c r="G32" t="s">
        <v>43</v>
      </c>
    </row>
    <row r="33" spans="5:7" ht="12.75">
      <c r="E33" s="2" t="s">
        <v>45</v>
      </c>
      <c r="F33">
        <f>2*PI()^2*((F31-F32)/4)^2*((F31-F32)/4+F32/2)</f>
        <v>0</v>
      </c>
      <c r="G33" t="s">
        <v>46</v>
      </c>
    </row>
    <row r="40" spans="2:3" ht="12.75">
      <c r="B40" s="37" t="s">
        <v>65</v>
      </c>
      <c r="C40" s="37"/>
    </row>
    <row r="41" spans="5:7" ht="12.75">
      <c r="E41" s="27" t="s">
        <v>66</v>
      </c>
      <c r="F41" s="32"/>
      <c r="G41" t="s">
        <v>43</v>
      </c>
    </row>
    <row r="42" spans="5:7" ht="12.75">
      <c r="E42" s="2" t="s">
        <v>45</v>
      </c>
      <c r="F42">
        <f>(4/3)*PI()*F41^3</f>
        <v>0</v>
      </c>
      <c r="G42" t="s">
        <v>46</v>
      </c>
    </row>
  </sheetData>
  <sheetProtection sheet="1" objects="1" scenarios="1"/>
  <mergeCells count="5">
    <mergeCell ref="B40:C40"/>
    <mergeCell ref="B3:C3"/>
    <mergeCell ref="A1:K1"/>
    <mergeCell ref="B30:C30"/>
    <mergeCell ref="B21:C2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45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17.140625" style="1" customWidth="1"/>
    <col min="2" max="2" width="15.57421875" style="2" customWidth="1"/>
    <col min="3" max="5" width="8.8515625" style="1" customWidth="1"/>
    <col min="6" max="6" width="9.7109375" style="1" customWidth="1"/>
    <col min="7" max="16384" width="8.8515625" style="1" customWidth="1"/>
  </cols>
  <sheetData>
    <row r="1" ht="12.75">
      <c r="B1" s="12" t="s">
        <v>70</v>
      </c>
    </row>
    <row r="2" ht="12.75">
      <c r="B2" s="2" t="s">
        <v>33</v>
      </c>
    </row>
    <row r="3" spans="1:19" ht="12.75">
      <c r="A3" s="3"/>
      <c r="R3" s="18"/>
      <c r="S3" s="18"/>
    </row>
    <row r="4" spans="1:19" ht="12.75">
      <c r="A4" s="3"/>
      <c r="B4" s="2" t="s">
        <v>0</v>
      </c>
      <c r="C4" s="34"/>
      <c r="D4" s="35"/>
      <c r="S4" s="18"/>
    </row>
    <row r="5" spans="2:19" ht="24.75" customHeight="1">
      <c r="B5" s="2" t="s">
        <v>71</v>
      </c>
      <c r="C5" s="34"/>
      <c r="D5" s="35"/>
      <c r="S5" s="18"/>
    </row>
    <row r="6" spans="2:19" ht="12.75">
      <c r="B6" s="2" t="s">
        <v>1</v>
      </c>
      <c r="C6" s="15"/>
      <c r="S6" s="18"/>
    </row>
    <row r="7" spans="2:19" ht="12.75">
      <c r="B7" s="2" t="s">
        <v>68</v>
      </c>
      <c r="C7" s="16"/>
      <c r="D7" s="1" t="s">
        <v>31</v>
      </c>
      <c r="E7" s="33"/>
      <c r="F7" s="12" t="s">
        <v>67</v>
      </c>
      <c r="S7" s="18"/>
    </row>
    <row r="8" spans="2:19" ht="12.75">
      <c r="B8" s="2" t="s">
        <v>2</v>
      </c>
      <c r="C8" s="16"/>
      <c r="E8" s="1">
        <f>E7*27.68</f>
        <v>0</v>
      </c>
      <c r="F8" s="3" t="s">
        <v>69</v>
      </c>
      <c r="S8" s="18"/>
    </row>
    <row r="9" spans="2:19" ht="12.75">
      <c r="B9" s="2" t="s">
        <v>8</v>
      </c>
      <c r="C9" s="17"/>
      <c r="S9" s="18"/>
    </row>
    <row r="10" spans="2:19" ht="12.75">
      <c r="B10" s="2" t="s">
        <v>41</v>
      </c>
      <c r="C10" s="17"/>
      <c r="S10" s="18"/>
    </row>
    <row r="11" spans="3:19" ht="18">
      <c r="C11" s="18"/>
      <c r="F11" s="36" t="s">
        <v>72</v>
      </c>
      <c r="S11" s="18"/>
    </row>
    <row r="12" spans="2:6" ht="18">
      <c r="B12" s="2" t="s">
        <v>3</v>
      </c>
      <c r="C12" s="16"/>
      <c r="F12" s="36" t="s">
        <v>73</v>
      </c>
    </row>
    <row r="13" spans="2:3" ht="12.75">
      <c r="B13" s="2" t="s">
        <v>35</v>
      </c>
      <c r="C13" s="18" t="s">
        <v>31</v>
      </c>
    </row>
    <row r="14" spans="2:3" ht="12.75">
      <c r="B14" s="2" t="s">
        <v>4</v>
      </c>
      <c r="C14" s="19"/>
    </row>
    <row r="15" ht="12.75">
      <c r="C15" s="20"/>
    </row>
    <row r="16" spans="2:5" ht="12.75">
      <c r="B16" s="2" t="s">
        <v>5</v>
      </c>
      <c r="C16" s="10">
        <f>IF(C12=0,C14*16.387064*C7,C12*C7)</f>
        <v>0</v>
      </c>
      <c r="D16" s="26">
        <f>+C16/453.6</f>
        <v>0</v>
      </c>
      <c r="E16" s="5" t="s">
        <v>40</v>
      </c>
    </row>
    <row r="17" spans="3:4" ht="12.75">
      <c r="C17" s="10"/>
      <c r="D17" s="26"/>
    </row>
    <row r="18" spans="2:5" ht="12.75">
      <c r="B18" s="2" t="s">
        <v>6</v>
      </c>
      <c r="C18" s="10">
        <f>C16/(C8*C5*C6/4200+1)</f>
        <v>0</v>
      </c>
      <c r="D18" s="26">
        <f>+C18/453.6</f>
        <v>0</v>
      </c>
      <c r="E18" s="5" t="s">
        <v>40</v>
      </c>
    </row>
    <row r="19" spans="2:5" ht="12.75">
      <c r="B19" s="2" t="s">
        <v>7</v>
      </c>
      <c r="C19" s="10">
        <f>C16-C18</f>
        <v>0</v>
      </c>
      <c r="D19" s="26">
        <f>+C19/453.6</f>
        <v>0</v>
      </c>
      <c r="E19" s="5" t="s">
        <v>40</v>
      </c>
    </row>
    <row r="21" spans="2:3" ht="12.75">
      <c r="B21" s="2" t="s">
        <v>10</v>
      </c>
      <c r="C21" s="4">
        <f>(C18*0.0022046*C9)</f>
        <v>0</v>
      </c>
    </row>
    <row r="22" spans="2:3" ht="12.75">
      <c r="B22" s="2" t="s">
        <v>9</v>
      </c>
      <c r="C22" s="4">
        <f>(C19*0.0022046*C10)</f>
        <v>0</v>
      </c>
    </row>
    <row r="23" spans="2:3" ht="12.75">
      <c r="B23" s="2" t="s">
        <v>11</v>
      </c>
      <c r="C23" s="4">
        <f>SUM(C21:C22)</f>
        <v>0</v>
      </c>
    </row>
    <row r="24" ht="12.75">
      <c r="B24" s="1"/>
    </row>
    <row r="26" ht="12.75">
      <c r="B26" s="12" t="s">
        <v>32</v>
      </c>
    </row>
    <row r="27" spans="1:3" ht="12.75">
      <c r="A27"/>
      <c r="B27" s="12" t="s">
        <v>34</v>
      </c>
      <c r="C27"/>
    </row>
    <row r="28" spans="2:5" ht="12.75">
      <c r="B28" s="1"/>
      <c r="C28"/>
      <c r="E28" s="1" t="s">
        <v>15</v>
      </c>
    </row>
    <row r="29" spans="1:5" ht="12.75">
      <c r="A29" s="7" t="s">
        <v>16</v>
      </c>
      <c r="B29" s="18">
        <f>C4</f>
        <v>0</v>
      </c>
      <c r="C29" s="7"/>
      <c r="D29" s="2" t="s">
        <v>29</v>
      </c>
      <c r="E29" s="25"/>
    </row>
    <row r="30" spans="1:5" ht="12.75">
      <c r="A30" s="7" t="s">
        <v>12</v>
      </c>
      <c r="B30" s="21"/>
      <c r="C30" s="7"/>
      <c r="D30" s="2" t="s">
        <v>14</v>
      </c>
      <c r="E30" s="25"/>
    </row>
    <row r="31" spans="1:5" ht="12.75">
      <c r="A31" s="7" t="s">
        <v>13</v>
      </c>
      <c r="B31" s="16"/>
      <c r="C31" s="7"/>
      <c r="D31" s="2" t="s">
        <v>17</v>
      </c>
      <c r="E31" s="25"/>
    </row>
    <row r="32" spans="1:4" ht="12.75">
      <c r="A32" s="7" t="s">
        <v>18</v>
      </c>
      <c r="B32" s="16"/>
      <c r="C32" s="7"/>
      <c r="D32" s="7"/>
    </row>
    <row r="33" spans="1:5" ht="12.75">
      <c r="A33" s="3" t="s">
        <v>36</v>
      </c>
      <c r="B33" s="22"/>
      <c r="C33" s="7"/>
      <c r="D33" s="2" t="s">
        <v>19</v>
      </c>
      <c r="E33" s="6">
        <f>(E29*B39)/453.6</f>
        <v>0</v>
      </c>
    </row>
    <row r="34" spans="1:5" ht="12.75">
      <c r="A34" s="7" t="s">
        <v>20</v>
      </c>
      <c r="B34" s="23"/>
      <c r="C34" s="7"/>
      <c r="D34" s="13" t="s">
        <v>21</v>
      </c>
      <c r="E34" s="6">
        <f>(B40*E30)/453.6</f>
        <v>0</v>
      </c>
    </row>
    <row r="35" spans="1:5" ht="12.75">
      <c r="A35" s="7" t="s">
        <v>22</v>
      </c>
      <c r="B35" s="18">
        <v>100</v>
      </c>
      <c r="C35" s="7"/>
      <c r="D35" s="2" t="s">
        <v>23</v>
      </c>
      <c r="E35" s="6">
        <f>(E31*B38)/453.6</f>
        <v>0</v>
      </c>
    </row>
    <row r="36" spans="1:5" ht="12.75">
      <c r="A36" s="7" t="s">
        <v>24</v>
      </c>
      <c r="B36" s="24">
        <f>((B35*B33*B32*B30/4200))</f>
        <v>0</v>
      </c>
      <c r="C36"/>
      <c r="D36" s="2" t="s">
        <v>25</v>
      </c>
      <c r="E36" s="11">
        <f>SUM(E33:E35)</f>
        <v>0</v>
      </c>
    </row>
    <row r="37" spans="1:5" ht="12.75">
      <c r="A37" s="7" t="s">
        <v>30</v>
      </c>
      <c r="B37" s="22"/>
      <c r="C37"/>
      <c r="D37"/>
      <c r="E37"/>
    </row>
    <row r="38" spans="1:5" ht="12.75">
      <c r="A38" s="7" t="s">
        <v>26</v>
      </c>
      <c r="B38" s="8">
        <f>(B34/(B34+B35+B36)*B37)</f>
        <v>0</v>
      </c>
      <c r="C38"/>
      <c r="D38"/>
      <c r="E38"/>
    </row>
    <row r="39" spans="1:5" ht="12.75">
      <c r="A39" s="7" t="s">
        <v>27</v>
      </c>
      <c r="B39" s="8">
        <f>(B35/(B34+B35+B36)*B37)</f>
        <v>0</v>
      </c>
      <c r="C39" s="9"/>
      <c r="D39"/>
      <c r="E39"/>
    </row>
    <row r="40" spans="1:5" ht="12.75">
      <c r="A40" s="7" t="s">
        <v>28</v>
      </c>
      <c r="B40" s="8">
        <f>(B36/(B34+B35+B36))*B37</f>
        <v>0</v>
      </c>
      <c r="C40"/>
      <c r="D40"/>
      <c r="E40"/>
    </row>
    <row r="43" spans="1:2" ht="12.75">
      <c r="A43" s="3" t="s">
        <v>37</v>
      </c>
      <c r="B43" s="14">
        <f>IF(B37="","",B39/B37)</f>
      </c>
    </row>
    <row r="44" spans="1:2" ht="12.75">
      <c r="A44" s="3" t="s">
        <v>38</v>
      </c>
      <c r="B44" s="14">
        <f>IF(B37="","",B40/B37)</f>
      </c>
    </row>
    <row r="45" spans="1:2" ht="12.75">
      <c r="A45" s="3" t="s">
        <v>39</v>
      </c>
      <c r="B45" s="14">
        <f>IF(B37="","",B38/B37)</f>
      </c>
    </row>
  </sheetData>
  <printOptions horizontalCentered="1"/>
  <pageMargins left="0.75" right="0.75" top="1" bottom="1" header="0.5" footer="0.5"/>
  <pageSetup horizontalDpi="300" verticalDpi="300" orientation="portrait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Anderson Development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of a Torus</dc:title>
  <dc:subject/>
  <dc:creator>ROBERT</dc:creator>
  <cp:keywords/>
  <dc:description/>
  <cp:lastModifiedBy>Robert Czeiszperger</cp:lastModifiedBy>
  <cp:lastPrinted>2000-11-06T15:53:11Z</cp:lastPrinted>
  <dcterms:created xsi:type="dcterms:W3CDTF">2000-02-15T15:42:10Z</dcterms:created>
  <dcterms:modified xsi:type="dcterms:W3CDTF">2004-04-27T19:45:08Z</dcterms:modified>
  <cp:category/>
  <cp:version/>
  <cp:contentType/>
  <cp:contentStatus/>
</cp:coreProperties>
</file>